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935" windowHeight="7110"/>
  </bookViews>
  <sheets>
    <sheet name="Phae-II" sheetId="1" r:id="rId1"/>
  </sheets>
  <definedNames>
    <definedName name="_xlnm._FilterDatabase" localSheetId="0" hidden="1">'Phae-II'!$A$6:$AM$24</definedName>
    <definedName name="_xlnm.Database">#REF!</definedName>
    <definedName name="DSA">#REF!</definedName>
    <definedName name="_xlnm.Print_Titles" localSheetId="0">'Phae-II'!$5:$5</definedName>
  </definedNames>
  <calcPr calcId="125725"/>
</workbook>
</file>

<file path=xl/calcChain.xml><?xml version="1.0" encoding="utf-8"?>
<calcChain xmlns="http://schemas.openxmlformats.org/spreadsheetml/2006/main">
  <c r="AA6" i="1"/>
  <c r="AA7"/>
  <c r="AA8"/>
  <c r="AA9"/>
  <c r="AA10"/>
  <c r="AA11"/>
  <c r="AA12"/>
  <c r="AA13"/>
  <c r="AA14"/>
  <c r="AA15"/>
  <c r="AA16"/>
  <c r="AA17"/>
  <c r="AA18"/>
  <c r="AA19"/>
  <c r="AA20"/>
  <c r="AA21"/>
  <c r="AA22"/>
  <c r="X24"/>
  <c r="W24"/>
  <c r="V24"/>
  <c r="U24"/>
  <c r="T24"/>
  <c r="S24"/>
  <c r="R24"/>
  <c r="H24"/>
  <c r="Z22"/>
  <c r="K22"/>
  <c r="L22" s="1"/>
  <c r="N22" s="1"/>
  <c r="Z21"/>
  <c r="K21"/>
  <c r="L21" s="1"/>
  <c r="Z20"/>
  <c r="K20"/>
  <c r="L20" s="1"/>
  <c r="N20" s="1"/>
  <c r="Z19"/>
  <c r="K19"/>
  <c r="L19" s="1"/>
  <c r="Z18"/>
  <c r="K18"/>
  <c r="L18" s="1"/>
  <c r="N18" s="1"/>
  <c r="Z17"/>
  <c r="K17"/>
  <c r="L17" s="1"/>
  <c r="Z16"/>
  <c r="K16"/>
  <c r="L16" s="1"/>
  <c r="Z15"/>
  <c r="K15"/>
  <c r="L15" s="1"/>
  <c r="Z14"/>
  <c r="K14"/>
  <c r="L14" s="1"/>
  <c r="Z13"/>
  <c r="K13"/>
  <c r="L13" s="1"/>
  <c r="N13" s="1"/>
  <c r="Z12"/>
  <c r="K12"/>
  <c r="L12" s="1"/>
  <c r="N12" s="1"/>
  <c r="Z11"/>
  <c r="K11"/>
  <c r="L11" s="1"/>
  <c r="N11" s="1"/>
  <c r="Z10"/>
  <c r="K10"/>
  <c r="L10" s="1"/>
  <c r="N10" s="1"/>
  <c r="Z9"/>
  <c r="K9"/>
  <c r="L9" s="1"/>
  <c r="N9" s="1"/>
  <c r="Z8"/>
  <c r="K8"/>
  <c r="L8" s="1"/>
  <c r="Z7"/>
  <c r="K7"/>
  <c r="L7" s="1"/>
  <c r="Z6"/>
  <c r="K6"/>
  <c r="L6" s="1"/>
  <c r="X3"/>
  <c r="W3"/>
  <c r="V3"/>
  <c r="U3"/>
  <c r="T3"/>
  <c r="S3"/>
  <c r="R3"/>
  <c r="E3"/>
  <c r="M22" l="1"/>
  <c r="P22" s="1"/>
  <c r="Q22" s="1"/>
  <c r="M7"/>
  <c r="N7"/>
  <c r="M8"/>
  <c r="N8"/>
  <c r="M14"/>
  <c r="N14"/>
  <c r="M15"/>
  <c r="N15"/>
  <c r="M16"/>
  <c r="N16"/>
  <c r="M17"/>
  <c r="N17"/>
  <c r="M19"/>
  <c r="N19"/>
  <c r="N6"/>
  <c r="M6"/>
  <c r="M9"/>
  <c r="P9" s="1"/>
  <c r="Q9" s="1"/>
  <c r="M10"/>
  <c r="P10" s="1"/>
  <c r="Q10" s="1"/>
  <c r="M11"/>
  <c r="P11" s="1"/>
  <c r="Q11" s="1"/>
  <c r="M12"/>
  <c r="P12" s="1"/>
  <c r="Q12" s="1"/>
  <c r="M13"/>
  <c r="P13" s="1"/>
  <c r="Q13" s="1"/>
  <c r="M18"/>
  <c r="P18" s="1"/>
  <c r="Q18" s="1"/>
  <c r="M20"/>
  <c r="P20" s="1"/>
  <c r="Q20" s="1"/>
  <c r="N21"/>
  <c r="M21"/>
  <c r="P21" l="1"/>
  <c r="Q21" s="1"/>
  <c r="P6"/>
  <c r="Q6" s="1"/>
  <c r="P17"/>
  <c r="Q17" s="1"/>
  <c r="P15"/>
  <c r="Q15" s="1"/>
  <c r="P8"/>
  <c r="Q8" s="1"/>
  <c r="P19"/>
  <c r="Q19" s="1"/>
  <c r="P16"/>
  <c r="Q16" s="1"/>
  <c r="P14"/>
  <c r="Q14" s="1"/>
  <c r="P7"/>
  <c r="Q7" s="1"/>
</calcChain>
</file>

<file path=xl/sharedStrings.xml><?xml version="1.0" encoding="utf-8"?>
<sst xmlns="http://schemas.openxmlformats.org/spreadsheetml/2006/main" count="100" uniqueCount="70">
  <si>
    <t xml:space="preserve">Note:  certain schools serial no.s  34,97,242  are already covered in Phase I which are given in red colur and  (S.No. 266)one school repeated in UUPS also in red color </t>
  </si>
  <si>
    <t>u</t>
  </si>
  <si>
    <t>School wise Details of Approved RMSA Phase-II  Plan Proposal (Year 2010-11) for strengthening of infrastructure facilities</t>
  </si>
  <si>
    <t>A2</t>
  </si>
  <si>
    <t>A3</t>
  </si>
  <si>
    <t>SL.No.</t>
  </si>
  <si>
    <t>District</t>
  </si>
  <si>
    <t>Block</t>
  </si>
  <si>
    <t>School code</t>
  </si>
  <si>
    <t>SchName</t>
  </si>
  <si>
    <t>Bank Account Number</t>
  </si>
  <si>
    <t>Bank Name</t>
  </si>
  <si>
    <t>Total  Approved Amount Rs.lakhs</t>
  </si>
  <si>
    <t>ECV</t>
  </si>
  <si>
    <t>Tender %</t>
  </si>
  <si>
    <t>Tender discount</t>
  </si>
  <si>
    <t>ACV</t>
  </si>
  <si>
    <t>VAT @ 5%</t>
  </si>
  <si>
    <t>Dept. Charges @ 3%</t>
  </si>
  <si>
    <t xml:space="preserve">Price Escalation </t>
  </si>
  <si>
    <t>Total Amount to be Released  (ACV+VAT+DC)</t>
  </si>
  <si>
    <t>ACR @5.63 LAKHS</t>
  </si>
  <si>
    <t>Sci Lab</t>
  </si>
  <si>
    <t>Lab Equip.</t>
  </si>
  <si>
    <t>Library</t>
  </si>
  <si>
    <t>Computer room</t>
  </si>
  <si>
    <t>Art-craft</t>
  </si>
  <si>
    <t>Toilet Blocks &amp; Drinking Water</t>
  </si>
  <si>
    <t>total with furniture</t>
  </si>
  <si>
    <t>Total Amount</t>
  </si>
  <si>
    <t>Furniture &amp; LAB EQP</t>
  </si>
  <si>
    <t>SBI</t>
  </si>
  <si>
    <t>Chittoor</t>
  </si>
  <si>
    <t>Piler</t>
  </si>
  <si>
    <t>1031619</t>
  </si>
  <si>
    <t xml:space="preserve">ZPHS , Enumulavaripalli, </t>
  </si>
  <si>
    <t>GANGAVARAM</t>
  </si>
  <si>
    <t>CHITTOOR</t>
  </si>
  <si>
    <t>THAMBLLAPALLE</t>
  </si>
  <si>
    <t>ZPHS KANNEMADUGU</t>
  </si>
  <si>
    <t>GURRAMKONDA</t>
  </si>
  <si>
    <t>ZPHS MARRIPADU</t>
  </si>
  <si>
    <t>THOTTAMBEDU</t>
  </si>
  <si>
    <t>ZPHS PUDI</t>
  </si>
  <si>
    <t>VARADAIAHPALEM</t>
  </si>
  <si>
    <t>PHS,GOVARDHANAPURAM</t>
  </si>
  <si>
    <t>SATHYAVEDU</t>
  </si>
  <si>
    <t>G.H.S (G)  SATHYAVEDU</t>
  </si>
  <si>
    <t>R.C.PURAM</t>
  </si>
  <si>
    <t>ZPHS  K.K.V.PURAM</t>
  </si>
  <si>
    <t>PILER</t>
  </si>
  <si>
    <t>ZPGHS KOTAPALLE</t>
  </si>
  <si>
    <t>RAMASAMUDRAM</t>
  </si>
  <si>
    <t>ZPHS K.C.PALLE</t>
  </si>
  <si>
    <t>PUTTUR</t>
  </si>
  <si>
    <t>PHS,PILLARIPATTU</t>
  </si>
  <si>
    <t>THAVANAMPALLE</t>
  </si>
  <si>
    <t>ZPHS  THODATHORA</t>
  </si>
  <si>
    <t>ZPHS KALAGATOOR</t>
  </si>
  <si>
    <t>PEDDAPANJANI</t>
  </si>
  <si>
    <t>ZPHS PEDDAVELAGATUR</t>
  </si>
  <si>
    <t>BAIREDDYPALLE</t>
  </si>
  <si>
    <t>ZPHS PEDDACHELLARAGUNTA</t>
  </si>
  <si>
    <t>RAMAKUPPAM</t>
  </si>
  <si>
    <t>ZPHS BALLA</t>
  </si>
  <si>
    <t>BAIREDDIPALLI</t>
  </si>
  <si>
    <t>ZPHS(UM), BAIREDDIPALLI</t>
  </si>
  <si>
    <t>ZPHS DAMARACHERVU</t>
  </si>
  <si>
    <t>TOTAL</t>
  </si>
  <si>
    <t>total</t>
  </si>
</sst>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0.000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rgb="FFFF000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52">
    <xf numFmtId="0" fontId="0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6" applyNumberFormat="0" applyAlignment="0" applyProtection="0"/>
    <xf numFmtId="0" fontId="15" fillId="20" borderId="6" applyNumberFormat="0" applyAlignment="0" applyProtection="0"/>
    <xf numFmtId="0" fontId="16" fillId="21" borderId="7" applyNumberFormat="0" applyAlignment="0" applyProtection="0"/>
    <xf numFmtId="0" fontId="16" fillId="21" borderId="7" applyNumberFormat="0" applyAlignment="0" applyProtection="0"/>
    <xf numFmtId="164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4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6" applyNumberFormat="0" applyAlignment="0" applyProtection="0"/>
    <xf numFmtId="0" fontId="22" fillId="7" borderId="6" applyNumberFormat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25" fillId="20" borderId="12" applyNumberFormat="0" applyAlignment="0" applyProtection="0"/>
    <xf numFmtId="0" fontId="25" fillId="20" borderId="12" applyNumberFormat="0" applyAlignment="0" applyProtection="0"/>
    <xf numFmtId="0" fontId="8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13" applyNumberFormat="0" applyFill="0" applyAlignment="0" applyProtection="0"/>
    <xf numFmtId="0" fontId="5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71">
    <xf numFmtId="0" fontId="0" fillId="0" borderId="0" xfId="0"/>
    <xf numFmtId="0" fontId="3" fillId="0" borderId="3" xfId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3" xfId="7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wrapText="1"/>
    </xf>
    <xf numFmtId="0" fontId="28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wrapText="1"/>
    </xf>
    <xf numFmtId="165" fontId="12" fillId="0" borderId="1" xfId="0" applyNumberFormat="1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6" fillId="0" borderId="0" xfId="0" applyFont="1" applyFill="1"/>
    <xf numFmtId="0" fontId="12" fillId="0" borderId="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2" xfId="0" applyFont="1" applyFill="1" applyBorder="1" applyAlignment="1"/>
    <xf numFmtId="0" fontId="6" fillId="0" borderId="2" xfId="0" applyFont="1" applyFill="1" applyBorder="1"/>
    <xf numFmtId="0" fontId="7" fillId="0" borderId="2" xfId="0" applyFont="1" applyFill="1" applyBorder="1"/>
    <xf numFmtId="0" fontId="12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center"/>
    </xf>
    <xf numFmtId="2" fontId="12" fillId="0" borderId="2" xfId="0" applyNumberFormat="1" applyFont="1" applyFill="1" applyBorder="1" applyAlignment="1">
      <alignment horizontal="center"/>
    </xf>
    <xf numFmtId="165" fontId="12" fillId="0" borderId="2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vertical="center" wrapText="1"/>
    </xf>
    <xf numFmtId="0" fontId="6" fillId="0" borderId="3" xfId="1" applyFont="1" applyFill="1" applyBorder="1" applyAlignment="1">
      <alignment horizontal="center" vertical="center" wrapText="1"/>
    </xf>
    <xf numFmtId="2" fontId="6" fillId="0" borderId="3" xfId="1" applyNumberFormat="1" applyFont="1" applyFill="1" applyBorder="1" applyAlignment="1">
      <alignment horizontal="center" vertical="center" wrapText="1"/>
    </xf>
    <xf numFmtId="165" fontId="6" fillId="0" borderId="3" xfId="1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3" xfId="1" applyFont="1" applyFill="1" applyBorder="1" applyAlignment="1">
      <alignment vertical="center" wrapText="1"/>
    </xf>
    <xf numFmtId="0" fontId="7" fillId="0" borderId="3" xfId="1" applyFont="1" applyFill="1" applyBorder="1" applyAlignment="1">
      <alignment horizontal="right" vertical="center" wrapText="1"/>
    </xf>
    <xf numFmtId="0" fontId="7" fillId="0" borderId="3" xfId="2" applyFont="1" applyFill="1" applyBorder="1" applyAlignment="1">
      <alignment vertical="center" wrapText="1"/>
    </xf>
    <xf numFmtId="0" fontId="6" fillId="0" borderId="3" xfId="2" applyFont="1" applyFill="1" applyBorder="1" applyAlignment="1">
      <alignment horizontal="center" vertical="center" wrapText="1"/>
    </xf>
    <xf numFmtId="2" fontId="6" fillId="0" borderId="3" xfId="2" applyNumberFormat="1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vertical="center" wrapText="1"/>
    </xf>
    <xf numFmtId="1" fontId="6" fillId="0" borderId="3" xfId="0" applyNumberFormat="1" applyFont="1" applyFill="1" applyBorder="1" applyAlignment="1">
      <alignment horizontal="center" vertical="center"/>
    </xf>
    <xf numFmtId="0" fontId="7" fillId="0" borderId="3" xfId="2" applyFont="1" applyFill="1" applyBorder="1" applyAlignment="1">
      <alignment wrapText="1"/>
    </xf>
    <xf numFmtId="0" fontId="6" fillId="0" borderId="3" xfId="4" applyFont="1" applyFill="1" applyBorder="1" applyAlignment="1">
      <alignment horizontal="center" vertical="center" wrapText="1"/>
    </xf>
    <xf numFmtId="2" fontId="6" fillId="0" borderId="3" xfId="2" applyNumberFormat="1" applyFont="1" applyFill="1" applyBorder="1" applyAlignment="1">
      <alignment horizontal="center" wrapText="1"/>
    </xf>
    <xf numFmtId="165" fontId="6" fillId="0" borderId="3" xfId="1" applyNumberFormat="1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vertical="top" wrapText="1"/>
    </xf>
    <xf numFmtId="0" fontId="6" fillId="0" borderId="3" xfId="2" applyFont="1" applyFill="1" applyBorder="1" applyAlignment="1">
      <alignment wrapText="1"/>
    </xf>
    <xf numFmtId="0" fontId="6" fillId="0" borderId="3" xfId="1" applyFont="1" applyFill="1" applyBorder="1" applyAlignment="1">
      <alignment wrapText="1"/>
    </xf>
    <xf numFmtId="0" fontId="6" fillId="0" borderId="3" xfId="0" applyFont="1" applyFill="1" applyBorder="1"/>
    <xf numFmtId="0" fontId="7" fillId="0" borderId="0" xfId="0" applyFont="1" applyFill="1" applyAlignment="1"/>
    <xf numFmtId="0" fontId="7" fillId="0" borderId="0" xfId="0" applyFont="1" applyFill="1"/>
    <xf numFmtId="0" fontId="6" fillId="0" borderId="0" xfId="0" applyFont="1" applyFill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8" fillId="0" borderId="3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2" fontId="10" fillId="0" borderId="3" xfId="1" applyNumberFormat="1" applyFont="1" applyFill="1" applyBorder="1" applyAlignment="1">
      <alignment horizontal="center" vertical="center" wrapText="1"/>
    </xf>
    <xf numFmtId="165" fontId="10" fillId="0" borderId="3" xfId="1" applyNumberFormat="1" applyFont="1" applyFill="1" applyBorder="1" applyAlignment="1">
      <alignment horizontal="center" vertical="center" wrapText="1"/>
    </xf>
    <xf numFmtId="0" fontId="7" fillId="0" borderId="3" xfId="7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1" fontId="10" fillId="0" borderId="3" xfId="1" applyNumberFormat="1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165" fontId="6" fillId="0" borderId="3" xfId="0" applyNumberFormat="1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</cellXfs>
  <cellStyles count="152">
    <cellStyle name="20% - Accent1 2" xfId="13"/>
    <cellStyle name="20% - Accent1 3" xfId="14"/>
    <cellStyle name="20% - Accent2 2" xfId="15"/>
    <cellStyle name="20% - Accent2 3" xfId="16"/>
    <cellStyle name="20% - Accent3 2" xfId="17"/>
    <cellStyle name="20% - Accent3 3" xfId="18"/>
    <cellStyle name="20% - Accent4 2" xfId="19"/>
    <cellStyle name="20% - Accent4 3" xfId="20"/>
    <cellStyle name="20% - Accent5 2" xfId="21"/>
    <cellStyle name="20% - Accent5 3" xfId="22"/>
    <cellStyle name="20% - Accent6 2" xfId="23"/>
    <cellStyle name="20% - Accent6 3" xfId="24"/>
    <cellStyle name="40% - Accent1 2" xfId="25"/>
    <cellStyle name="40% - Accent1 3" xfId="26"/>
    <cellStyle name="40% - Accent2 2" xfId="27"/>
    <cellStyle name="40% - Accent2 3" xfId="28"/>
    <cellStyle name="40% - Accent3 2" xfId="29"/>
    <cellStyle name="40% - Accent3 3" xfId="30"/>
    <cellStyle name="40% - Accent4 2" xfId="31"/>
    <cellStyle name="40% - Accent4 3" xfId="32"/>
    <cellStyle name="40% - Accent5 2" xfId="33"/>
    <cellStyle name="40% - Accent5 3" xfId="34"/>
    <cellStyle name="40% - Accent6 2" xfId="35"/>
    <cellStyle name="40% - Accent6 3" xfId="36"/>
    <cellStyle name="60% - Accent1 2" xfId="37"/>
    <cellStyle name="60% - Accent1 3" xfId="38"/>
    <cellStyle name="60% - Accent2 2" xfId="39"/>
    <cellStyle name="60% - Accent2 3" xfId="40"/>
    <cellStyle name="60% - Accent3 2" xfId="41"/>
    <cellStyle name="60% - Accent3 3" xfId="42"/>
    <cellStyle name="60% - Accent4 2" xfId="43"/>
    <cellStyle name="60% - Accent4 3" xfId="44"/>
    <cellStyle name="60% - Accent5 2" xfId="45"/>
    <cellStyle name="60% - Accent5 3" xfId="46"/>
    <cellStyle name="60% - Accent6 2" xfId="47"/>
    <cellStyle name="60% - Accent6 3" xfId="48"/>
    <cellStyle name="Accent1 2" xfId="49"/>
    <cellStyle name="Accent1 3" xfId="50"/>
    <cellStyle name="Accent2 2" xfId="51"/>
    <cellStyle name="Accent2 3" xfId="52"/>
    <cellStyle name="Accent3 2" xfId="53"/>
    <cellStyle name="Accent3 3" xfId="54"/>
    <cellStyle name="Accent4 2" xfId="55"/>
    <cellStyle name="Accent4 3" xfId="56"/>
    <cellStyle name="Accent5 2" xfId="57"/>
    <cellStyle name="Accent5 3" xfId="58"/>
    <cellStyle name="Accent6 2" xfId="59"/>
    <cellStyle name="Accent6 3" xfId="60"/>
    <cellStyle name="Bad 2" xfId="61"/>
    <cellStyle name="Bad 3" xfId="62"/>
    <cellStyle name="Calculation 2" xfId="63"/>
    <cellStyle name="Calculation 3" xfId="64"/>
    <cellStyle name="Check Cell 2" xfId="65"/>
    <cellStyle name="Check Cell 3" xfId="66"/>
    <cellStyle name="Currency 2" xfId="67"/>
    <cellStyle name="Currency 2 2" xfId="68"/>
    <cellStyle name="Excel Built-in Normal" xfId="69"/>
    <cellStyle name="Explanatory Text 2" xfId="70"/>
    <cellStyle name="Explanatory Text 3" xfId="71"/>
    <cellStyle name="Good 2" xfId="72"/>
    <cellStyle name="Good 3" xfId="73"/>
    <cellStyle name="Heading 1 2" xfId="74"/>
    <cellStyle name="Heading 1 3" xfId="75"/>
    <cellStyle name="Heading 2 2" xfId="76"/>
    <cellStyle name="Heading 2 3" xfId="77"/>
    <cellStyle name="Heading 3 2" xfId="78"/>
    <cellStyle name="Heading 3 3" xfId="79"/>
    <cellStyle name="Heading 4 2" xfId="80"/>
    <cellStyle name="Heading 4 3" xfId="81"/>
    <cellStyle name="Input 2" xfId="82"/>
    <cellStyle name="Input 3" xfId="83"/>
    <cellStyle name="Linked Cell 2" xfId="84"/>
    <cellStyle name="Linked Cell 3" xfId="85"/>
    <cellStyle name="Neutral 2" xfId="86"/>
    <cellStyle name="Neutral 3" xfId="87"/>
    <cellStyle name="Normal" xfId="0" builtinId="0"/>
    <cellStyle name="Normal 2" xfId="7"/>
    <cellStyle name="Normal 2 10" xfId="11"/>
    <cellStyle name="Normal 2 2" xfId="3"/>
    <cellStyle name="Normal 2 2 2" xfId="4"/>
    <cellStyle name="Normal 2 2 3" xfId="88"/>
    <cellStyle name="Normal 2 2 3 2" xfId="89"/>
    <cellStyle name="Normal 2 2 3 3" xfId="90"/>
    <cellStyle name="Normal 2 2 3 4" xfId="91"/>
    <cellStyle name="Normal 2 2 3 5" xfId="92"/>
    <cellStyle name="Normal 2 2 3 6" xfId="93"/>
    <cellStyle name="Normal 2 2 3 7" xfId="94"/>
    <cellStyle name="Normal 2 2 4" xfId="9"/>
    <cellStyle name="Normal 2 2 5" xfId="95"/>
    <cellStyle name="Normal 2 2 6" xfId="96"/>
    <cellStyle name="Normal 2 2 7" xfId="97"/>
    <cellStyle name="Normal 2 2 8" xfId="98"/>
    <cellStyle name="Normal 2 2 9" xfId="99"/>
    <cellStyle name="Normal 2 3" xfId="100"/>
    <cellStyle name="Normal 2 3 2" xfId="101"/>
    <cellStyle name="Normal 2 3 3" xfId="102"/>
    <cellStyle name="Normal 2 4" xfId="103"/>
    <cellStyle name="Normal 2 4 2" xfId="104"/>
    <cellStyle name="Normal 2 4 3" xfId="105"/>
    <cellStyle name="Normal 2 4 4" xfId="106"/>
    <cellStyle name="Normal 2 4 5" xfId="107"/>
    <cellStyle name="Normal 2 4 6" xfId="108"/>
    <cellStyle name="Normal 2 4 7" xfId="109"/>
    <cellStyle name="Normal 2 5" xfId="110"/>
    <cellStyle name="Normal 2 5 2" xfId="111"/>
    <cellStyle name="Normal 2 5 3" xfId="112"/>
    <cellStyle name="Normal 2 5 4" xfId="113"/>
    <cellStyle name="Normal 2 5 5" xfId="114"/>
    <cellStyle name="Normal 2 5 6" xfId="115"/>
    <cellStyle name="Normal 2 5 7" xfId="116"/>
    <cellStyle name="Normal 2 6" xfId="117"/>
    <cellStyle name="Normal 2 7" xfId="118"/>
    <cellStyle name="Normal 2 8" xfId="119"/>
    <cellStyle name="Normal 2 9" xfId="120"/>
    <cellStyle name="Normal 2_1STSBI" xfId="121"/>
    <cellStyle name="Normal 3" xfId="122"/>
    <cellStyle name="Normal 3 10" xfId="123"/>
    <cellStyle name="Normal 3 11" xfId="124"/>
    <cellStyle name="Normal 3 12" xfId="125"/>
    <cellStyle name="Normal 3 2" xfId="8"/>
    <cellStyle name="Normal 3 2 2" xfId="10"/>
    <cellStyle name="Normal 3 3" xfId="126"/>
    <cellStyle name="Normal 3 4" xfId="127"/>
    <cellStyle name="Normal 3 5" xfId="128"/>
    <cellStyle name="Normal 3 6" xfId="129"/>
    <cellStyle name="Normal 3 7" xfId="130"/>
    <cellStyle name="Normal 3 8" xfId="131"/>
    <cellStyle name="Normal 3 9" xfId="132"/>
    <cellStyle name="Normal 4" xfId="6"/>
    <cellStyle name="Normal 4 2" xfId="133"/>
    <cellStyle name="Normal 4 3" xfId="134"/>
    <cellStyle name="Normal 4 4" xfId="135"/>
    <cellStyle name="Normal 5" xfId="136"/>
    <cellStyle name="Normal 5 2" xfId="137"/>
    <cellStyle name="Normal 5 3" xfId="138"/>
    <cellStyle name="Normal 5 4" xfId="139"/>
    <cellStyle name="Normal 6" xfId="5"/>
    <cellStyle name="Normal 6 2" xfId="140"/>
    <cellStyle name="Normal 7" xfId="12"/>
    <cellStyle name="Normal_Sheet2" xfId="1"/>
    <cellStyle name="Normal_Sheet5" xfId="2"/>
    <cellStyle name="Note 2" xfId="141"/>
    <cellStyle name="Note 3" xfId="142"/>
    <cellStyle name="Output 2" xfId="143"/>
    <cellStyle name="Output 3" xfId="144"/>
    <cellStyle name="Style 1" xfId="145"/>
    <cellStyle name="Title 2" xfId="146"/>
    <cellStyle name="Title 3" xfId="147"/>
    <cellStyle name="Total 2" xfId="148"/>
    <cellStyle name="Total 3" xfId="149"/>
    <cellStyle name="Warning Text 2" xfId="150"/>
    <cellStyle name="Warning Text 3" xfId="151"/>
  </cellStyles>
  <dxfs count="3">
    <dxf>
      <alignment vertical="center" readingOrder="0"/>
    </dxf>
    <dxf>
      <font>
        <sz val="12"/>
      </font>
    </dxf>
    <dxf>
      <font>
        <name val="Calibri"/>
        <scheme val="minor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4"/>
  <sheetViews>
    <sheetView tabSelected="1" topLeftCell="F1" workbookViewId="0">
      <selection activeCell="V8" sqref="V8"/>
    </sheetView>
  </sheetViews>
  <sheetFormatPr defaultRowHeight="22.5" customHeight="1"/>
  <cols>
    <col min="1" max="1" width="4.85546875" style="16" customWidth="1"/>
    <col min="2" max="2" width="12.28515625" style="47" customWidth="1"/>
    <col min="3" max="3" width="16.85546875" style="48" customWidth="1"/>
    <col min="4" max="4" width="7.7109375" style="48" customWidth="1"/>
    <col min="5" max="5" width="23.5703125" style="13" customWidth="1"/>
    <col min="6" max="6" width="19" style="69" customWidth="1"/>
    <col min="7" max="7" width="6.85546875" style="58" customWidth="1"/>
    <col min="8" max="8" width="8.85546875" style="59" customWidth="1"/>
    <col min="9" max="9" width="9.42578125" style="59" customWidth="1"/>
    <col min="10" max="10" width="6.7109375" style="60" customWidth="1"/>
    <col min="11" max="11" width="6.42578125" style="61" customWidth="1"/>
    <col min="12" max="12" width="8.140625" style="61" customWidth="1"/>
    <col min="13" max="13" width="6.28515625" style="61" customWidth="1"/>
    <col min="14" max="14" width="6.140625" style="61" customWidth="1"/>
    <col min="15" max="17" width="8.85546875" style="61" customWidth="1"/>
    <col min="18" max="18" width="5.85546875" style="49" customWidth="1"/>
    <col min="19" max="26" width="7.28515625" style="49" customWidth="1"/>
    <col min="27" max="27" width="11.140625" style="49" customWidth="1"/>
    <col min="28" max="16384" width="9.140625" style="13"/>
  </cols>
  <sheetData>
    <row r="1" spans="1:39" ht="0.75" customHeight="1">
      <c r="A1" s="5" t="s">
        <v>0</v>
      </c>
      <c r="B1" s="6"/>
      <c r="C1" s="6"/>
      <c r="D1" s="7"/>
      <c r="E1" s="7"/>
      <c r="F1" s="67"/>
      <c r="G1" s="8"/>
      <c r="H1" s="5" t="s">
        <v>1</v>
      </c>
      <c r="I1" s="5"/>
      <c r="J1" s="9"/>
      <c r="K1" s="10"/>
      <c r="L1" s="10"/>
      <c r="M1" s="10"/>
      <c r="N1" s="10"/>
      <c r="O1" s="10"/>
      <c r="P1" s="10"/>
      <c r="Q1" s="10"/>
      <c r="R1" s="7"/>
      <c r="S1" s="7"/>
      <c r="T1" s="7"/>
      <c r="U1" s="7"/>
      <c r="V1" s="7"/>
      <c r="W1" s="7"/>
      <c r="X1" s="7"/>
      <c r="Y1" s="11"/>
      <c r="Z1" s="12"/>
      <c r="AA1" s="12"/>
    </row>
    <row r="2" spans="1:39" ht="43.5" customHeight="1">
      <c r="A2" s="14" t="s">
        <v>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</row>
    <row r="3" spans="1:39" ht="0.75" hidden="1" customHeight="1">
      <c r="B3" s="17"/>
      <c r="C3" s="18"/>
      <c r="D3" s="19"/>
      <c r="E3" s="20">
        <f>SUBTOTAL(3,E6:E20)</f>
        <v>15</v>
      </c>
      <c r="F3" s="21"/>
      <c r="G3" s="21"/>
      <c r="H3" s="20"/>
      <c r="I3" s="20"/>
      <c r="J3" s="22">
        <v>1</v>
      </c>
      <c r="K3" s="23" t="s">
        <v>3</v>
      </c>
      <c r="L3" s="23" t="s">
        <v>4</v>
      </c>
      <c r="M3" s="23"/>
      <c r="N3" s="23"/>
      <c r="O3" s="23"/>
      <c r="P3" s="23"/>
      <c r="Q3" s="23"/>
      <c r="R3" s="21">
        <f>SUBTOTAL(9,R6:R20)</f>
        <v>37</v>
      </c>
      <c r="S3" s="21">
        <f>SUBTOTAL(9,S6:S20)</f>
        <v>15</v>
      </c>
      <c r="T3" s="21">
        <f>SUBTOTAL(9,T6:T20)</f>
        <v>15</v>
      </c>
      <c r="U3" s="21">
        <f>SUBTOTAL(9,U6:U20)</f>
        <v>15</v>
      </c>
      <c r="V3" s="21">
        <f>SUBTOTAL(9,V6:V20)</f>
        <v>15</v>
      </c>
      <c r="W3" s="21">
        <f>SUBTOTAL(9,W6:W20)</f>
        <v>0</v>
      </c>
      <c r="X3" s="21">
        <f>SUBTOTAL(9,X6:X20)</f>
        <v>12</v>
      </c>
      <c r="Y3" s="24"/>
      <c r="Z3" s="24"/>
      <c r="AA3" s="24"/>
    </row>
    <row r="4" spans="1:39" ht="23.25" hidden="1" customHeight="1">
      <c r="B4" s="17"/>
      <c r="C4" s="18"/>
      <c r="D4" s="19"/>
      <c r="E4" s="20"/>
      <c r="F4" s="21"/>
      <c r="G4" s="20"/>
      <c r="H4" s="20"/>
      <c r="I4" s="20"/>
      <c r="J4" s="22"/>
      <c r="K4" s="23"/>
      <c r="L4" s="23"/>
      <c r="M4" s="23"/>
      <c r="N4" s="23"/>
      <c r="O4" s="23"/>
      <c r="P4" s="23"/>
      <c r="Q4" s="23"/>
      <c r="R4" s="21"/>
      <c r="S4" s="21"/>
      <c r="T4" s="21"/>
      <c r="U4" s="21"/>
      <c r="V4" s="21"/>
      <c r="W4" s="21"/>
      <c r="X4" s="21"/>
      <c r="Y4" s="24"/>
      <c r="Z4" s="24"/>
      <c r="AA4" s="24"/>
    </row>
    <row r="5" spans="1:39" s="51" customFormat="1" ht="77.25" customHeight="1">
      <c r="A5" s="25" t="s">
        <v>5</v>
      </c>
      <c r="B5" s="52" t="s">
        <v>6</v>
      </c>
      <c r="C5" s="52" t="s">
        <v>7</v>
      </c>
      <c r="D5" s="50" t="s">
        <v>8</v>
      </c>
      <c r="E5" s="25" t="s">
        <v>9</v>
      </c>
      <c r="F5" s="53" t="s">
        <v>10</v>
      </c>
      <c r="G5" s="54" t="s">
        <v>11</v>
      </c>
      <c r="H5" s="25" t="s">
        <v>12</v>
      </c>
      <c r="I5" s="25" t="s">
        <v>13</v>
      </c>
      <c r="J5" s="55" t="s">
        <v>14</v>
      </c>
      <c r="K5" s="56" t="s">
        <v>15</v>
      </c>
      <c r="L5" s="56" t="s">
        <v>16</v>
      </c>
      <c r="M5" s="62" t="s">
        <v>17</v>
      </c>
      <c r="N5" s="62" t="s">
        <v>18</v>
      </c>
      <c r="O5" s="62" t="s">
        <v>19</v>
      </c>
      <c r="P5" s="62" t="s">
        <v>69</v>
      </c>
      <c r="Q5" s="55" t="s">
        <v>20</v>
      </c>
      <c r="R5" s="1" t="s">
        <v>21</v>
      </c>
      <c r="S5" s="1" t="s">
        <v>22</v>
      </c>
      <c r="T5" s="1" t="s">
        <v>23</v>
      </c>
      <c r="U5" s="1" t="s">
        <v>24</v>
      </c>
      <c r="V5" s="1" t="s">
        <v>25</v>
      </c>
      <c r="W5" s="70" t="s">
        <v>26</v>
      </c>
      <c r="X5" s="1" t="s">
        <v>27</v>
      </c>
      <c r="Y5" s="25" t="s">
        <v>28</v>
      </c>
      <c r="Z5" s="25" t="s">
        <v>29</v>
      </c>
      <c r="AA5" s="25" t="s">
        <v>30</v>
      </c>
    </row>
    <row r="6" spans="1:39" s="31" customFormat="1" ht="24.75" customHeight="1">
      <c r="A6" s="2">
        <v>1</v>
      </c>
      <c r="B6" s="37" t="s">
        <v>32</v>
      </c>
      <c r="C6" s="37" t="s">
        <v>33</v>
      </c>
      <c r="D6" s="34" t="s">
        <v>34</v>
      </c>
      <c r="E6" s="37" t="s">
        <v>35</v>
      </c>
      <c r="F6" s="27">
        <v>31005058230</v>
      </c>
      <c r="G6" s="27" t="s">
        <v>31</v>
      </c>
      <c r="H6" s="27">
        <v>35.950000000000003</v>
      </c>
      <c r="I6" s="27">
        <v>2915072</v>
      </c>
      <c r="J6" s="28">
        <v>0.05</v>
      </c>
      <c r="K6" s="29">
        <f t="shared" ref="K6" si="0">ROUND((I6*J6/100)/100000,3)</f>
        <v>1.4999999999999999E-2</v>
      </c>
      <c r="L6" s="29">
        <f t="shared" ref="L6" si="1">ROUND((I6/100000)-K6,3)</f>
        <v>29.135999999999999</v>
      </c>
      <c r="M6" s="29">
        <f t="shared" ref="M6" si="2">L6*5/100</f>
        <v>1.4568000000000001</v>
      </c>
      <c r="N6" s="29">
        <f t="shared" ref="N6" si="3">L6*3/100</f>
        <v>0.87407999999999997</v>
      </c>
      <c r="O6" s="29"/>
      <c r="P6" s="29">
        <f t="shared" ref="P6" si="4">L6+M6+N6+O6</f>
        <v>31.46688</v>
      </c>
      <c r="Q6" s="29">
        <f t="shared" ref="Q6" si="5">IF(P6&lt;H6,P6,H6)</f>
        <v>31.46688</v>
      </c>
      <c r="R6" s="2">
        <v>4</v>
      </c>
      <c r="S6" s="2">
        <v>1</v>
      </c>
      <c r="T6" s="2">
        <v>1</v>
      </c>
      <c r="U6" s="2">
        <v>1</v>
      </c>
      <c r="V6" s="2">
        <v>1</v>
      </c>
      <c r="W6" s="2">
        <v>0</v>
      </c>
      <c r="X6" s="2">
        <v>1</v>
      </c>
      <c r="Y6" s="2">
        <v>43.12</v>
      </c>
      <c r="Z6" s="3">
        <f t="shared" ref="Z6" si="6">R6*4.625+S6*4.6+U6*6.75+V6*4.6+W6*4.6+X6*1.5</f>
        <v>35.950000000000003</v>
      </c>
      <c r="AA6" s="3">
        <f t="shared" ref="AA6" si="7">R6*1+S6*1.5+T6*1+U6*0.25+V6*0.4+W6*0.4</f>
        <v>7.15</v>
      </c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</row>
    <row r="7" spans="1:39" s="31" customFormat="1" ht="24.75" customHeight="1">
      <c r="A7" s="2">
        <v>2</v>
      </c>
      <c r="B7" s="26" t="s">
        <v>37</v>
      </c>
      <c r="C7" s="26" t="s">
        <v>38</v>
      </c>
      <c r="D7" s="33">
        <v>1002605</v>
      </c>
      <c r="E7" s="26" t="s">
        <v>39</v>
      </c>
      <c r="F7" s="35">
        <v>31022380633</v>
      </c>
      <c r="G7" s="35" t="s">
        <v>31</v>
      </c>
      <c r="H7" s="35">
        <v>25.200000000000003</v>
      </c>
      <c r="I7" s="35">
        <v>2286832</v>
      </c>
      <c r="J7" s="36">
        <v>0.45</v>
      </c>
      <c r="K7" s="29">
        <f t="shared" ref="K7:K20" si="8">ROUND((I7*J7/100)/100000,3)</f>
        <v>0.10299999999999999</v>
      </c>
      <c r="L7" s="29">
        <f t="shared" ref="L7:L20" si="9">ROUND((I7/100000)-K7,3)</f>
        <v>22.765000000000001</v>
      </c>
      <c r="M7" s="29">
        <f t="shared" ref="M7:M20" si="10">L7*5/100</f>
        <v>1.13825</v>
      </c>
      <c r="N7" s="29">
        <f t="shared" ref="N7:N20" si="11">L7*3/100</f>
        <v>0.68295000000000006</v>
      </c>
      <c r="O7" s="29"/>
      <c r="P7" s="29">
        <f t="shared" ref="P7:P20" si="12">L7+M7+N7+O7</f>
        <v>24.586200000000002</v>
      </c>
      <c r="Q7" s="29">
        <f t="shared" ref="Q7:Q20" si="13">IF(P7&lt;H7,P7,H7)</f>
        <v>24.586200000000002</v>
      </c>
      <c r="R7" s="2">
        <v>2</v>
      </c>
      <c r="S7" s="2">
        <v>1</v>
      </c>
      <c r="T7" s="2">
        <v>1</v>
      </c>
      <c r="U7" s="2">
        <v>1</v>
      </c>
      <c r="V7" s="2">
        <v>1</v>
      </c>
      <c r="W7" s="2">
        <v>0</v>
      </c>
      <c r="X7" s="2">
        <v>0</v>
      </c>
      <c r="Y7" s="2">
        <v>30.36</v>
      </c>
      <c r="Z7" s="3">
        <f t="shared" ref="Z7:Z20" si="14">R7*4.625+S7*4.6+U7*6.75+V7*4.6+W7*4.6+X7*1.5</f>
        <v>25.200000000000003</v>
      </c>
      <c r="AA7" s="3">
        <f t="shared" ref="AA7:AA20" si="15">R7*1+S7*1.5+T7*1+U7*0.25+V7*0.4+W7*0.4</f>
        <v>5.15</v>
      </c>
    </row>
    <row r="8" spans="1:39" s="31" customFormat="1" ht="24.75" customHeight="1">
      <c r="A8" s="2">
        <v>3</v>
      </c>
      <c r="B8" s="32" t="s">
        <v>37</v>
      </c>
      <c r="C8" s="32" t="s">
        <v>40</v>
      </c>
      <c r="D8" s="33">
        <v>1007606</v>
      </c>
      <c r="E8" s="26" t="s">
        <v>41</v>
      </c>
      <c r="F8" s="68">
        <v>31021967701</v>
      </c>
      <c r="G8" s="35" t="s">
        <v>31</v>
      </c>
      <c r="H8" s="35">
        <v>26.700000000000003</v>
      </c>
      <c r="I8" s="35">
        <v>2914958</v>
      </c>
      <c r="J8" s="36">
        <v>2.69</v>
      </c>
      <c r="K8" s="29">
        <f t="shared" si="8"/>
        <v>0.78400000000000003</v>
      </c>
      <c r="L8" s="29">
        <f t="shared" si="9"/>
        <v>28.366</v>
      </c>
      <c r="M8" s="29">
        <f t="shared" si="10"/>
        <v>1.4182999999999999</v>
      </c>
      <c r="N8" s="29">
        <f t="shared" si="11"/>
        <v>0.85097999999999996</v>
      </c>
      <c r="O8" s="29"/>
      <c r="P8" s="29">
        <f t="shared" si="12"/>
        <v>30.635279999999998</v>
      </c>
      <c r="Q8" s="29">
        <f t="shared" si="13"/>
        <v>26.700000000000003</v>
      </c>
      <c r="R8" s="2">
        <v>2</v>
      </c>
      <c r="S8" s="2">
        <v>1</v>
      </c>
      <c r="T8" s="2">
        <v>1</v>
      </c>
      <c r="U8" s="2">
        <v>1</v>
      </c>
      <c r="V8" s="2">
        <v>1</v>
      </c>
      <c r="W8" s="2">
        <v>0</v>
      </c>
      <c r="X8" s="2">
        <v>1</v>
      </c>
      <c r="Y8" s="2">
        <v>31.86</v>
      </c>
      <c r="Z8" s="3">
        <f t="shared" si="14"/>
        <v>26.700000000000003</v>
      </c>
      <c r="AA8" s="3">
        <f t="shared" si="15"/>
        <v>5.15</v>
      </c>
    </row>
    <row r="9" spans="1:39" s="31" customFormat="1" ht="24.75" customHeight="1">
      <c r="A9" s="2">
        <v>4</v>
      </c>
      <c r="B9" s="26" t="s">
        <v>37</v>
      </c>
      <c r="C9" s="26" t="s">
        <v>42</v>
      </c>
      <c r="D9" s="33">
        <v>1015602</v>
      </c>
      <c r="E9" s="26" t="s">
        <v>43</v>
      </c>
      <c r="F9" s="35">
        <v>31014760524</v>
      </c>
      <c r="G9" s="35" t="s">
        <v>31</v>
      </c>
      <c r="H9" s="35">
        <v>22.074999999999999</v>
      </c>
      <c r="I9" s="35">
        <v>2027787</v>
      </c>
      <c r="J9" s="36">
        <v>0.9</v>
      </c>
      <c r="K9" s="29">
        <f t="shared" si="8"/>
        <v>0.183</v>
      </c>
      <c r="L9" s="29">
        <f t="shared" si="9"/>
        <v>20.094999999999999</v>
      </c>
      <c r="M9" s="29">
        <f t="shared" si="10"/>
        <v>1.00475</v>
      </c>
      <c r="N9" s="29">
        <f t="shared" si="11"/>
        <v>0.60285</v>
      </c>
      <c r="O9" s="29"/>
      <c r="P9" s="29">
        <f t="shared" si="12"/>
        <v>21.7026</v>
      </c>
      <c r="Q9" s="29">
        <f t="shared" si="13"/>
        <v>21.7026</v>
      </c>
      <c r="R9" s="2">
        <v>1</v>
      </c>
      <c r="S9" s="2">
        <v>1</v>
      </c>
      <c r="T9" s="2">
        <v>1</v>
      </c>
      <c r="U9" s="2">
        <v>1</v>
      </c>
      <c r="V9" s="2">
        <v>1</v>
      </c>
      <c r="W9" s="2">
        <v>0</v>
      </c>
      <c r="X9" s="2">
        <v>1</v>
      </c>
      <c r="Y9" s="2">
        <v>26.23</v>
      </c>
      <c r="Z9" s="3">
        <f t="shared" si="14"/>
        <v>22.074999999999999</v>
      </c>
      <c r="AA9" s="3">
        <f t="shared" si="15"/>
        <v>4.1500000000000004</v>
      </c>
    </row>
    <row r="10" spans="1:39" s="31" customFormat="1" ht="24.75" customHeight="1">
      <c r="A10" s="2">
        <v>5</v>
      </c>
      <c r="B10" s="26" t="s">
        <v>37</v>
      </c>
      <c r="C10" s="26" t="s">
        <v>44</v>
      </c>
      <c r="D10" s="33">
        <v>1017607</v>
      </c>
      <c r="E10" s="26" t="s">
        <v>45</v>
      </c>
      <c r="F10" s="35">
        <v>31020070393</v>
      </c>
      <c r="G10" s="35" t="s">
        <v>31</v>
      </c>
      <c r="H10" s="35">
        <v>26.700000000000003</v>
      </c>
      <c r="I10" s="35">
        <v>2445934</v>
      </c>
      <c r="J10" s="36">
        <v>2.7</v>
      </c>
      <c r="K10" s="29">
        <f t="shared" si="8"/>
        <v>0.66</v>
      </c>
      <c r="L10" s="29">
        <f t="shared" si="9"/>
        <v>23.798999999999999</v>
      </c>
      <c r="M10" s="29">
        <f t="shared" si="10"/>
        <v>1.1899500000000001</v>
      </c>
      <c r="N10" s="29">
        <f t="shared" si="11"/>
        <v>0.71396999999999988</v>
      </c>
      <c r="O10" s="29"/>
      <c r="P10" s="29">
        <f t="shared" si="12"/>
        <v>25.702919999999999</v>
      </c>
      <c r="Q10" s="29">
        <f t="shared" si="13"/>
        <v>25.702919999999999</v>
      </c>
      <c r="R10" s="2">
        <v>2</v>
      </c>
      <c r="S10" s="2">
        <v>1</v>
      </c>
      <c r="T10" s="2">
        <v>1</v>
      </c>
      <c r="U10" s="2">
        <v>1</v>
      </c>
      <c r="V10" s="2">
        <v>1</v>
      </c>
      <c r="W10" s="2">
        <v>0</v>
      </c>
      <c r="X10" s="2">
        <v>1</v>
      </c>
      <c r="Y10" s="2">
        <v>31.86</v>
      </c>
      <c r="Z10" s="3">
        <f t="shared" si="14"/>
        <v>26.700000000000003</v>
      </c>
      <c r="AA10" s="3">
        <f t="shared" si="15"/>
        <v>5.15</v>
      </c>
    </row>
    <row r="11" spans="1:39" s="31" customFormat="1" ht="24.75" customHeight="1">
      <c r="A11" s="2">
        <v>6</v>
      </c>
      <c r="B11" s="26" t="s">
        <v>37</v>
      </c>
      <c r="C11" s="26" t="s">
        <v>46</v>
      </c>
      <c r="D11" s="33">
        <v>1018607</v>
      </c>
      <c r="E11" s="26" t="s">
        <v>47</v>
      </c>
      <c r="F11" s="35">
        <v>31030666101</v>
      </c>
      <c r="G11" s="27" t="s">
        <v>31</v>
      </c>
      <c r="H11" s="27">
        <v>35.950000000000003</v>
      </c>
      <c r="I11" s="27">
        <v>3245496</v>
      </c>
      <c r="J11" s="28">
        <v>0</v>
      </c>
      <c r="K11" s="29">
        <f t="shared" si="8"/>
        <v>0</v>
      </c>
      <c r="L11" s="29">
        <f t="shared" si="9"/>
        <v>32.454999999999998</v>
      </c>
      <c r="M11" s="29">
        <f t="shared" si="10"/>
        <v>1.6227499999999997</v>
      </c>
      <c r="N11" s="29">
        <f t="shared" si="11"/>
        <v>0.9736499999999999</v>
      </c>
      <c r="O11" s="29"/>
      <c r="P11" s="29">
        <f t="shared" si="12"/>
        <v>35.051399999999994</v>
      </c>
      <c r="Q11" s="29">
        <f t="shared" si="13"/>
        <v>35.051399999999994</v>
      </c>
      <c r="R11" s="2">
        <v>4</v>
      </c>
      <c r="S11" s="2">
        <v>1</v>
      </c>
      <c r="T11" s="2">
        <v>1</v>
      </c>
      <c r="U11" s="2">
        <v>1</v>
      </c>
      <c r="V11" s="2">
        <v>1</v>
      </c>
      <c r="W11" s="2">
        <v>0</v>
      </c>
      <c r="X11" s="2">
        <v>1</v>
      </c>
      <c r="Y11" s="2">
        <v>43.12</v>
      </c>
      <c r="Z11" s="3">
        <f t="shared" si="14"/>
        <v>35.950000000000003</v>
      </c>
      <c r="AA11" s="3">
        <f t="shared" si="15"/>
        <v>7.15</v>
      </c>
    </row>
    <row r="12" spans="1:39" s="31" customFormat="1" ht="24.75" customHeight="1">
      <c r="A12" s="2">
        <v>7</v>
      </c>
      <c r="B12" s="26" t="s">
        <v>37</v>
      </c>
      <c r="C12" s="26" t="s">
        <v>48</v>
      </c>
      <c r="D12" s="33">
        <v>1027602</v>
      </c>
      <c r="E12" s="26" t="s">
        <v>49</v>
      </c>
      <c r="F12" s="35">
        <v>31020834986</v>
      </c>
      <c r="G12" s="35" t="s">
        <v>31</v>
      </c>
      <c r="H12" s="35">
        <v>35.950000000000003</v>
      </c>
      <c r="I12" s="35">
        <v>3208626</v>
      </c>
      <c r="J12" s="36">
        <v>6.39</v>
      </c>
      <c r="K12" s="29">
        <f t="shared" si="8"/>
        <v>2.0499999999999998</v>
      </c>
      <c r="L12" s="29">
        <f t="shared" si="9"/>
        <v>30.036000000000001</v>
      </c>
      <c r="M12" s="29">
        <f t="shared" si="10"/>
        <v>1.5018</v>
      </c>
      <c r="N12" s="29">
        <f t="shared" si="11"/>
        <v>0.90107999999999999</v>
      </c>
      <c r="O12" s="29"/>
      <c r="P12" s="29">
        <f t="shared" si="12"/>
        <v>32.438879999999997</v>
      </c>
      <c r="Q12" s="29">
        <f t="shared" si="13"/>
        <v>32.438879999999997</v>
      </c>
      <c r="R12" s="2">
        <v>4</v>
      </c>
      <c r="S12" s="2">
        <v>1</v>
      </c>
      <c r="T12" s="2">
        <v>1</v>
      </c>
      <c r="U12" s="2">
        <v>1</v>
      </c>
      <c r="V12" s="2">
        <v>1</v>
      </c>
      <c r="W12" s="2">
        <v>0</v>
      </c>
      <c r="X12" s="2">
        <v>1</v>
      </c>
      <c r="Y12" s="2">
        <v>43.12</v>
      </c>
      <c r="Z12" s="3">
        <f t="shared" si="14"/>
        <v>35.950000000000003</v>
      </c>
      <c r="AA12" s="3">
        <f t="shared" si="15"/>
        <v>7.15</v>
      </c>
    </row>
    <row r="13" spans="1:39" s="31" customFormat="1" ht="24.75" customHeight="1">
      <c r="A13" s="2">
        <v>8</v>
      </c>
      <c r="B13" s="26" t="s">
        <v>37</v>
      </c>
      <c r="C13" s="26" t="s">
        <v>50</v>
      </c>
      <c r="D13" s="33">
        <v>1031622</v>
      </c>
      <c r="E13" s="26" t="s">
        <v>51</v>
      </c>
      <c r="F13" s="35">
        <v>31019607301</v>
      </c>
      <c r="G13" s="35" t="s">
        <v>31</v>
      </c>
      <c r="H13" s="35">
        <v>35.950000000000003</v>
      </c>
      <c r="I13" s="35">
        <v>3252982</v>
      </c>
      <c r="J13" s="36">
        <v>0.01</v>
      </c>
      <c r="K13" s="29">
        <f t="shared" si="8"/>
        <v>3.0000000000000001E-3</v>
      </c>
      <c r="L13" s="29">
        <f t="shared" si="9"/>
        <v>32.527000000000001</v>
      </c>
      <c r="M13" s="29">
        <f t="shared" si="10"/>
        <v>1.62635</v>
      </c>
      <c r="N13" s="29">
        <f t="shared" si="11"/>
        <v>0.97581000000000007</v>
      </c>
      <c r="O13" s="29"/>
      <c r="P13" s="29">
        <f t="shared" si="12"/>
        <v>35.129160000000006</v>
      </c>
      <c r="Q13" s="29">
        <f t="shared" si="13"/>
        <v>35.129160000000006</v>
      </c>
      <c r="R13" s="2">
        <v>4</v>
      </c>
      <c r="S13" s="2">
        <v>1</v>
      </c>
      <c r="T13" s="2">
        <v>1</v>
      </c>
      <c r="U13" s="2">
        <v>1</v>
      </c>
      <c r="V13" s="2">
        <v>1</v>
      </c>
      <c r="W13" s="2">
        <v>0</v>
      </c>
      <c r="X13" s="2">
        <v>1</v>
      </c>
      <c r="Y13" s="2">
        <v>43.12</v>
      </c>
      <c r="Z13" s="3">
        <f t="shared" si="14"/>
        <v>35.950000000000003</v>
      </c>
      <c r="AA13" s="3">
        <f t="shared" si="15"/>
        <v>7.15</v>
      </c>
    </row>
    <row r="14" spans="1:39" s="31" customFormat="1" ht="24.75" customHeight="1">
      <c r="A14" s="2">
        <v>9</v>
      </c>
      <c r="B14" s="26" t="s">
        <v>37</v>
      </c>
      <c r="C14" s="26" t="s">
        <v>52</v>
      </c>
      <c r="D14" s="33">
        <v>1036605</v>
      </c>
      <c r="E14" s="26" t="s">
        <v>53</v>
      </c>
      <c r="F14" s="35">
        <v>31020970418</v>
      </c>
      <c r="G14" s="35" t="s">
        <v>31</v>
      </c>
      <c r="H14" s="35">
        <v>35.950000000000003</v>
      </c>
      <c r="I14" s="35">
        <v>3288378</v>
      </c>
      <c r="J14" s="36">
        <v>2.75</v>
      </c>
      <c r="K14" s="29">
        <f t="shared" si="8"/>
        <v>0.90400000000000003</v>
      </c>
      <c r="L14" s="29">
        <f t="shared" si="9"/>
        <v>31.98</v>
      </c>
      <c r="M14" s="29">
        <f t="shared" si="10"/>
        <v>1.599</v>
      </c>
      <c r="N14" s="29">
        <f t="shared" si="11"/>
        <v>0.95940000000000003</v>
      </c>
      <c r="O14" s="29"/>
      <c r="P14" s="29">
        <f t="shared" si="12"/>
        <v>34.538400000000003</v>
      </c>
      <c r="Q14" s="29">
        <f t="shared" si="13"/>
        <v>34.538400000000003</v>
      </c>
      <c r="R14" s="2">
        <v>4</v>
      </c>
      <c r="S14" s="2">
        <v>1</v>
      </c>
      <c r="T14" s="2">
        <v>1</v>
      </c>
      <c r="U14" s="2">
        <v>1</v>
      </c>
      <c r="V14" s="2">
        <v>1</v>
      </c>
      <c r="W14" s="2">
        <v>0</v>
      </c>
      <c r="X14" s="2">
        <v>1</v>
      </c>
      <c r="Y14" s="2">
        <v>43.12</v>
      </c>
      <c r="Z14" s="3">
        <f t="shared" si="14"/>
        <v>35.950000000000003</v>
      </c>
      <c r="AA14" s="3">
        <f t="shared" si="15"/>
        <v>7.15</v>
      </c>
    </row>
    <row r="15" spans="1:39" s="31" customFormat="1" ht="24.75" customHeight="1">
      <c r="A15" s="2">
        <v>10</v>
      </c>
      <c r="B15" s="26" t="s">
        <v>37</v>
      </c>
      <c r="C15" s="26" t="s">
        <v>54</v>
      </c>
      <c r="D15" s="33">
        <v>1044619</v>
      </c>
      <c r="E15" s="26" t="s">
        <v>55</v>
      </c>
      <c r="F15" s="35">
        <v>31026605565</v>
      </c>
      <c r="G15" s="27" t="s">
        <v>31</v>
      </c>
      <c r="H15" s="27">
        <v>22.074999999999999</v>
      </c>
      <c r="I15" s="27">
        <v>2026460</v>
      </c>
      <c r="J15" s="28">
        <v>0.5</v>
      </c>
      <c r="K15" s="29">
        <f t="shared" si="8"/>
        <v>0.10100000000000001</v>
      </c>
      <c r="L15" s="29">
        <f t="shared" si="9"/>
        <v>20.164000000000001</v>
      </c>
      <c r="M15" s="29">
        <f t="shared" si="10"/>
        <v>1.0082</v>
      </c>
      <c r="N15" s="29">
        <f t="shared" si="11"/>
        <v>0.60492000000000001</v>
      </c>
      <c r="O15" s="29"/>
      <c r="P15" s="29">
        <f t="shared" si="12"/>
        <v>21.77712</v>
      </c>
      <c r="Q15" s="29">
        <f t="shared" si="13"/>
        <v>21.77712</v>
      </c>
      <c r="R15" s="2">
        <v>1</v>
      </c>
      <c r="S15" s="2">
        <v>1</v>
      </c>
      <c r="T15" s="2">
        <v>1</v>
      </c>
      <c r="U15" s="2">
        <v>1</v>
      </c>
      <c r="V15" s="2">
        <v>1</v>
      </c>
      <c r="W15" s="2">
        <v>0</v>
      </c>
      <c r="X15" s="2">
        <v>1</v>
      </c>
      <c r="Y15" s="2">
        <v>26.23</v>
      </c>
      <c r="Z15" s="3">
        <f t="shared" si="14"/>
        <v>22.074999999999999</v>
      </c>
      <c r="AA15" s="3">
        <f t="shared" si="15"/>
        <v>4.1500000000000004</v>
      </c>
    </row>
    <row r="16" spans="1:39" s="31" customFormat="1" ht="24.75" customHeight="1">
      <c r="A16" s="2">
        <v>11</v>
      </c>
      <c r="B16" s="26" t="s">
        <v>37</v>
      </c>
      <c r="C16" s="26" t="s">
        <v>56</v>
      </c>
      <c r="D16" s="33">
        <v>1053607</v>
      </c>
      <c r="E16" s="26" t="s">
        <v>57</v>
      </c>
      <c r="F16" s="35">
        <v>31016916968</v>
      </c>
      <c r="G16" s="35" t="s">
        <v>31</v>
      </c>
      <c r="H16" s="35">
        <v>31.325000000000003</v>
      </c>
      <c r="I16" s="35">
        <v>2868321</v>
      </c>
      <c r="J16" s="36">
        <v>0.25</v>
      </c>
      <c r="K16" s="29">
        <f t="shared" si="8"/>
        <v>7.1999999999999995E-2</v>
      </c>
      <c r="L16" s="29">
        <f t="shared" si="9"/>
        <v>28.611000000000001</v>
      </c>
      <c r="M16" s="29">
        <f t="shared" si="10"/>
        <v>1.43055</v>
      </c>
      <c r="N16" s="29">
        <f t="shared" si="11"/>
        <v>0.85833000000000004</v>
      </c>
      <c r="O16" s="29"/>
      <c r="P16" s="29">
        <f t="shared" si="12"/>
        <v>30.89988</v>
      </c>
      <c r="Q16" s="29">
        <f t="shared" si="13"/>
        <v>30.89988</v>
      </c>
      <c r="R16" s="2">
        <v>3</v>
      </c>
      <c r="S16" s="2">
        <v>1</v>
      </c>
      <c r="T16" s="2">
        <v>1</v>
      </c>
      <c r="U16" s="2">
        <v>1</v>
      </c>
      <c r="V16" s="2">
        <v>1</v>
      </c>
      <c r="W16" s="2">
        <v>0</v>
      </c>
      <c r="X16" s="2">
        <v>1</v>
      </c>
      <c r="Y16" s="2">
        <v>37.49</v>
      </c>
      <c r="Z16" s="3">
        <f t="shared" si="14"/>
        <v>31.325000000000003</v>
      </c>
      <c r="AA16" s="3">
        <f t="shared" si="15"/>
        <v>6.15</v>
      </c>
    </row>
    <row r="17" spans="1:27" s="31" customFormat="1" ht="24.75" customHeight="1">
      <c r="A17" s="2">
        <v>12</v>
      </c>
      <c r="B17" s="26" t="s">
        <v>37</v>
      </c>
      <c r="C17" s="26" t="s">
        <v>36</v>
      </c>
      <c r="D17" s="33">
        <v>1059608</v>
      </c>
      <c r="E17" s="26" t="s">
        <v>58</v>
      </c>
      <c r="F17" s="35">
        <v>31020510858</v>
      </c>
      <c r="G17" s="35" t="s">
        <v>31</v>
      </c>
      <c r="H17" s="35">
        <v>20.574999999999999</v>
      </c>
      <c r="I17" s="35">
        <v>1889194</v>
      </c>
      <c r="J17" s="36">
        <v>1.3</v>
      </c>
      <c r="K17" s="29">
        <f t="shared" si="8"/>
        <v>0.246</v>
      </c>
      <c r="L17" s="29">
        <f t="shared" si="9"/>
        <v>18.646000000000001</v>
      </c>
      <c r="M17" s="29">
        <f t="shared" si="10"/>
        <v>0.93230000000000002</v>
      </c>
      <c r="N17" s="29">
        <f t="shared" si="11"/>
        <v>0.55937999999999999</v>
      </c>
      <c r="O17" s="29"/>
      <c r="P17" s="29">
        <f t="shared" si="12"/>
        <v>20.137680000000003</v>
      </c>
      <c r="Q17" s="29">
        <f t="shared" si="13"/>
        <v>20.137680000000003</v>
      </c>
      <c r="R17" s="2">
        <v>1</v>
      </c>
      <c r="S17" s="2">
        <v>1</v>
      </c>
      <c r="T17" s="2">
        <v>1</v>
      </c>
      <c r="U17" s="2">
        <v>1</v>
      </c>
      <c r="V17" s="2">
        <v>1</v>
      </c>
      <c r="W17" s="2">
        <v>0</v>
      </c>
      <c r="X17" s="2">
        <v>0</v>
      </c>
      <c r="Y17" s="2">
        <v>24.73</v>
      </c>
      <c r="Z17" s="3">
        <f t="shared" si="14"/>
        <v>20.574999999999999</v>
      </c>
      <c r="AA17" s="3">
        <f t="shared" si="15"/>
        <v>4.1500000000000004</v>
      </c>
    </row>
    <row r="18" spans="1:27" s="31" customFormat="1" ht="24.75" customHeight="1">
      <c r="A18" s="2">
        <v>13</v>
      </c>
      <c r="B18" s="26" t="s">
        <v>37</v>
      </c>
      <c r="C18" s="26" t="s">
        <v>59</v>
      </c>
      <c r="D18" s="33">
        <v>1060603</v>
      </c>
      <c r="E18" s="26" t="s">
        <v>60</v>
      </c>
      <c r="F18" s="35">
        <v>31019735774</v>
      </c>
      <c r="G18" s="35" t="s">
        <v>31</v>
      </c>
      <c r="H18" s="35">
        <v>25.200000000000003</v>
      </c>
      <c r="I18" s="35">
        <v>2298982</v>
      </c>
      <c r="J18" s="36">
        <v>0.27</v>
      </c>
      <c r="K18" s="29">
        <f t="shared" si="8"/>
        <v>6.2E-2</v>
      </c>
      <c r="L18" s="29">
        <f t="shared" si="9"/>
        <v>22.928000000000001</v>
      </c>
      <c r="M18" s="29">
        <f t="shared" si="10"/>
        <v>1.1464000000000001</v>
      </c>
      <c r="N18" s="29">
        <f t="shared" si="11"/>
        <v>0.68784000000000001</v>
      </c>
      <c r="O18" s="29"/>
      <c r="P18" s="29">
        <f t="shared" si="12"/>
        <v>24.762240000000002</v>
      </c>
      <c r="Q18" s="29">
        <f t="shared" si="13"/>
        <v>24.762240000000002</v>
      </c>
      <c r="R18" s="2">
        <v>2</v>
      </c>
      <c r="S18" s="2">
        <v>1</v>
      </c>
      <c r="T18" s="2">
        <v>1</v>
      </c>
      <c r="U18" s="2">
        <v>1</v>
      </c>
      <c r="V18" s="2">
        <v>1</v>
      </c>
      <c r="W18" s="2">
        <v>0</v>
      </c>
      <c r="X18" s="2">
        <v>0</v>
      </c>
      <c r="Y18" s="2">
        <v>30.36</v>
      </c>
      <c r="Z18" s="3">
        <f t="shared" si="14"/>
        <v>25.200000000000003</v>
      </c>
      <c r="AA18" s="3">
        <f t="shared" si="15"/>
        <v>5.15</v>
      </c>
    </row>
    <row r="19" spans="1:27" s="31" customFormat="1" ht="28.5" customHeight="1">
      <c r="A19" s="2">
        <v>14</v>
      </c>
      <c r="B19" s="32" t="s">
        <v>37</v>
      </c>
      <c r="C19" s="32" t="s">
        <v>61</v>
      </c>
      <c r="D19" s="33">
        <v>1061608</v>
      </c>
      <c r="E19" s="26" t="s">
        <v>62</v>
      </c>
      <c r="F19" s="68">
        <v>31020480731</v>
      </c>
      <c r="G19" s="35" t="s">
        <v>31</v>
      </c>
      <c r="H19" s="35">
        <v>22.074999999999999</v>
      </c>
      <c r="I19" s="35">
        <v>2022910</v>
      </c>
      <c r="J19" s="36">
        <v>1.7</v>
      </c>
      <c r="K19" s="29">
        <f t="shared" si="8"/>
        <v>0.34399999999999997</v>
      </c>
      <c r="L19" s="29">
        <f t="shared" si="9"/>
        <v>19.885000000000002</v>
      </c>
      <c r="M19" s="29">
        <f t="shared" si="10"/>
        <v>0.99425000000000008</v>
      </c>
      <c r="N19" s="29">
        <f t="shared" si="11"/>
        <v>0.59655000000000002</v>
      </c>
      <c r="O19" s="29"/>
      <c r="P19" s="29">
        <f t="shared" si="12"/>
        <v>21.475800000000003</v>
      </c>
      <c r="Q19" s="29">
        <f t="shared" si="13"/>
        <v>21.475800000000003</v>
      </c>
      <c r="R19" s="2">
        <v>1</v>
      </c>
      <c r="S19" s="2">
        <v>1</v>
      </c>
      <c r="T19" s="2">
        <v>1</v>
      </c>
      <c r="U19" s="2">
        <v>1</v>
      </c>
      <c r="V19" s="2">
        <v>1</v>
      </c>
      <c r="W19" s="2">
        <v>0</v>
      </c>
      <c r="X19" s="2">
        <v>1</v>
      </c>
      <c r="Y19" s="2">
        <v>26.23</v>
      </c>
      <c r="Z19" s="3">
        <f t="shared" si="14"/>
        <v>22.074999999999999</v>
      </c>
      <c r="AA19" s="3">
        <f t="shared" si="15"/>
        <v>4.1500000000000004</v>
      </c>
    </row>
    <row r="20" spans="1:27" s="31" customFormat="1" ht="24.75" customHeight="1">
      <c r="A20" s="2">
        <v>15</v>
      </c>
      <c r="B20" s="26" t="s">
        <v>37</v>
      </c>
      <c r="C20" s="26" t="s">
        <v>63</v>
      </c>
      <c r="D20" s="33">
        <v>1063609</v>
      </c>
      <c r="E20" s="26" t="s">
        <v>64</v>
      </c>
      <c r="F20" s="35">
        <v>31020789147</v>
      </c>
      <c r="G20" s="35" t="s">
        <v>31</v>
      </c>
      <c r="H20" s="35">
        <v>26.700000000000003</v>
      </c>
      <c r="I20" s="35">
        <v>2440486</v>
      </c>
      <c r="J20" s="36">
        <v>0.15</v>
      </c>
      <c r="K20" s="29">
        <f t="shared" si="8"/>
        <v>3.6999999999999998E-2</v>
      </c>
      <c r="L20" s="29">
        <f t="shared" si="9"/>
        <v>24.367999999999999</v>
      </c>
      <c r="M20" s="29">
        <f t="shared" si="10"/>
        <v>1.2183999999999999</v>
      </c>
      <c r="N20" s="29">
        <f t="shared" si="11"/>
        <v>0.73104000000000002</v>
      </c>
      <c r="O20" s="29"/>
      <c r="P20" s="29">
        <f t="shared" si="12"/>
        <v>26.317439999999998</v>
      </c>
      <c r="Q20" s="29">
        <f t="shared" si="13"/>
        <v>26.317439999999998</v>
      </c>
      <c r="R20" s="2">
        <v>2</v>
      </c>
      <c r="S20" s="2">
        <v>1</v>
      </c>
      <c r="T20" s="2">
        <v>1</v>
      </c>
      <c r="U20" s="2">
        <v>1</v>
      </c>
      <c r="V20" s="2">
        <v>1</v>
      </c>
      <c r="W20" s="2">
        <v>0</v>
      </c>
      <c r="X20" s="2">
        <v>1</v>
      </c>
      <c r="Y20" s="2">
        <v>31.86</v>
      </c>
      <c r="Z20" s="3">
        <f t="shared" si="14"/>
        <v>26.700000000000003</v>
      </c>
      <c r="AA20" s="3">
        <f t="shared" si="15"/>
        <v>5.15</v>
      </c>
    </row>
    <row r="21" spans="1:27" s="31" customFormat="1" ht="30" customHeight="1">
      <c r="A21" s="2">
        <v>16</v>
      </c>
      <c r="B21" s="57" t="s">
        <v>32</v>
      </c>
      <c r="C21" s="57" t="s">
        <v>65</v>
      </c>
      <c r="D21" s="34">
        <v>1061610</v>
      </c>
      <c r="E21" s="4" t="s">
        <v>66</v>
      </c>
      <c r="F21" s="68">
        <v>31674257450</v>
      </c>
      <c r="G21" s="27" t="s">
        <v>31</v>
      </c>
      <c r="H21" s="27">
        <v>31.300000000000004</v>
      </c>
      <c r="I21" s="27">
        <v>2872029</v>
      </c>
      <c r="J21" s="28">
        <v>2.7</v>
      </c>
      <c r="K21" s="29">
        <f t="shared" ref="K21" si="16">ROUND((I21*J21/100)/100000,3)</f>
        <v>0.77500000000000002</v>
      </c>
      <c r="L21" s="29">
        <f t="shared" ref="L21" si="17">ROUND((I21/100000)-K21,3)</f>
        <v>27.945</v>
      </c>
      <c r="M21" s="29">
        <f t="shared" ref="M21" si="18">L21*5/100</f>
        <v>1.3972499999999999</v>
      </c>
      <c r="N21" s="29">
        <f t="shared" ref="N21" si="19">L21*3/100</f>
        <v>0.83835000000000004</v>
      </c>
      <c r="O21" s="29"/>
      <c r="P21" s="29">
        <f t="shared" ref="P21" si="20">L21+M21+N21+O21</f>
        <v>30.180599999999998</v>
      </c>
      <c r="Q21" s="29">
        <f t="shared" ref="Q21" si="21">IF(P21&lt;H21,P21,H21)</f>
        <v>30.180599999999998</v>
      </c>
      <c r="R21" s="38">
        <v>2</v>
      </c>
      <c r="S21" s="38">
        <v>1</v>
      </c>
      <c r="T21" s="38">
        <v>1</v>
      </c>
      <c r="U21" s="38">
        <v>1</v>
      </c>
      <c r="V21" s="38">
        <v>1</v>
      </c>
      <c r="W21" s="38">
        <v>1</v>
      </c>
      <c r="X21" s="38">
        <v>1</v>
      </c>
      <c r="Y21" s="2">
        <v>36.86</v>
      </c>
      <c r="Z21" s="3">
        <f t="shared" ref="Z21" si="22">R21*4.625+S21*4.6+U21*6.75+V21*4.6+W21*4.6+X21*1.5</f>
        <v>31.300000000000004</v>
      </c>
      <c r="AA21" s="3">
        <f t="shared" ref="AA21" si="23">R21*1+S21*1.5+T21*1+U21*0.25+V21*0.4+W21*0.4</f>
        <v>5.5500000000000007</v>
      </c>
    </row>
    <row r="22" spans="1:27" s="31" customFormat="1" ht="24.75" customHeight="1">
      <c r="A22" s="2">
        <v>17</v>
      </c>
      <c r="B22" s="3" t="s">
        <v>37</v>
      </c>
      <c r="C22" s="3"/>
      <c r="D22" s="39">
        <v>1042601</v>
      </c>
      <c r="E22" s="3" t="s">
        <v>67</v>
      </c>
      <c r="F22" s="40">
        <v>31020145668</v>
      </c>
      <c r="G22" s="63"/>
      <c r="H22" s="35">
        <v>31.31</v>
      </c>
      <c r="I22" s="35">
        <v>2904770</v>
      </c>
      <c r="J22" s="41">
        <v>0.6</v>
      </c>
      <c r="K22" s="42">
        <f t="shared" ref="K22" si="24">ROUND((I22*J22/100)/100000,3)</f>
        <v>0.17399999999999999</v>
      </c>
      <c r="L22" s="42">
        <f t="shared" ref="L22" si="25">ROUND((I22/100000)-K22,3)</f>
        <v>28.873999999999999</v>
      </c>
      <c r="M22" s="29">
        <f t="shared" ref="M22" si="26">L22*5/100</f>
        <v>1.4437</v>
      </c>
      <c r="N22" s="29">
        <f t="shared" ref="N22" si="27">L22*3/100</f>
        <v>0.86621999999999999</v>
      </c>
      <c r="O22" s="29"/>
      <c r="P22" s="29">
        <f t="shared" ref="P22" si="28">L22+M22+N22+O22</f>
        <v>31.183919999999997</v>
      </c>
      <c r="Q22" s="29">
        <f t="shared" ref="Q22" si="29">IF(P22&lt;H22,P22,H22)</f>
        <v>31.183919999999997</v>
      </c>
      <c r="R22" s="38">
        <v>2</v>
      </c>
      <c r="S22" s="38">
        <v>1</v>
      </c>
      <c r="T22" s="38">
        <v>1</v>
      </c>
      <c r="U22" s="38">
        <v>1</v>
      </c>
      <c r="V22" s="38">
        <v>1</v>
      </c>
      <c r="W22" s="38">
        <v>1</v>
      </c>
      <c r="X22" s="38">
        <v>1</v>
      </c>
      <c r="Y22" s="2">
        <v>36.86</v>
      </c>
      <c r="Z22" s="3">
        <f t="shared" ref="Z22" si="30">R22*4.625+S22*4.6+U22*6.75+V22*4.6+W22*4.6+X22*1.5</f>
        <v>31.300000000000004</v>
      </c>
      <c r="AA22" s="3">
        <f t="shared" ref="AA22" si="31">R22*1+S22*1.5+T22*1+U22*0.25+V22*0.4+W22*0.4</f>
        <v>5.5500000000000007</v>
      </c>
    </row>
    <row r="23" spans="1:27" ht="24.75" customHeight="1">
      <c r="A23" s="43"/>
      <c r="B23" s="44"/>
      <c r="C23" s="45"/>
      <c r="D23" s="39"/>
      <c r="E23" s="44" t="s">
        <v>68</v>
      </c>
      <c r="F23" s="35"/>
      <c r="G23" s="63"/>
      <c r="H23" s="35"/>
      <c r="I23" s="35"/>
      <c r="J23" s="41"/>
      <c r="K23" s="42"/>
      <c r="L23" s="42"/>
      <c r="M23" s="29"/>
      <c r="N23" s="29"/>
      <c r="O23" s="29"/>
      <c r="P23" s="29"/>
      <c r="Q23" s="29"/>
      <c r="R23" s="46"/>
      <c r="S23" s="38"/>
      <c r="T23" s="38"/>
      <c r="U23" s="38"/>
      <c r="V23" s="38"/>
      <c r="W23" s="38"/>
      <c r="X23" s="38"/>
      <c r="Y23" s="38"/>
      <c r="Z23" s="46"/>
      <c r="AA23" s="46"/>
    </row>
    <row r="24" spans="1:27" ht="24.75" customHeight="1">
      <c r="A24" s="43"/>
      <c r="B24" s="44"/>
      <c r="C24" s="44"/>
      <c r="D24" s="39"/>
      <c r="E24" s="44"/>
      <c r="F24" s="35"/>
      <c r="G24" s="64"/>
      <c r="H24" s="46">
        <f>SUM(H6:H23)</f>
        <v>490.9849999999999</v>
      </c>
      <c r="I24" s="64"/>
      <c r="J24" s="65"/>
      <c r="K24" s="66"/>
      <c r="L24" s="66"/>
      <c r="M24" s="66"/>
      <c r="N24" s="66"/>
      <c r="O24" s="66"/>
      <c r="P24" s="66"/>
      <c r="Q24" s="66"/>
      <c r="R24" s="2">
        <f>SUM(R6:R22)</f>
        <v>41</v>
      </c>
      <c r="S24" s="38">
        <f>SUM(S6:S22)</f>
        <v>17</v>
      </c>
      <c r="T24" s="38">
        <f>SUM(T6:T22)</f>
        <v>17</v>
      </c>
      <c r="U24" s="38">
        <f>SUM(U6:U22)</f>
        <v>17</v>
      </c>
      <c r="V24" s="38">
        <f>SUM(V6:V22)</f>
        <v>17</v>
      </c>
      <c r="W24" s="38">
        <f>SUM(W6:W22)</f>
        <v>2</v>
      </c>
      <c r="X24" s="38">
        <f>SUM(X6:X22)</f>
        <v>14</v>
      </c>
      <c r="Y24" s="38">
        <v>17922.100000000111</v>
      </c>
      <c r="Z24" s="38"/>
      <c r="AA24" s="38"/>
    </row>
  </sheetData>
  <mergeCells count="2">
    <mergeCell ref="G50:Q50"/>
    <mergeCell ref="A2:AA2"/>
  </mergeCells>
  <printOptions horizontalCentered="1"/>
  <pageMargins left="0.45" right="0.5" top="0.25" bottom="0.5" header="0.3" footer="0.3"/>
  <pageSetup paperSize="5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Phae-II</vt:lpstr>
      <vt:lpstr>'Phae-II'!Print_Titles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asdf</dc:creator>
  <cp:lastModifiedBy>desktop</cp:lastModifiedBy>
  <dcterms:created xsi:type="dcterms:W3CDTF">2013-03-13T11:46:27Z</dcterms:created>
  <dcterms:modified xsi:type="dcterms:W3CDTF">2015-02-16T06:46:56Z</dcterms:modified>
</cp:coreProperties>
</file>